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 2026\Helle\C\Beregningsskemaer\"/>
    </mc:Choice>
  </mc:AlternateContent>
  <xr:revisionPtr revIDLastSave="0" documentId="13_ncr:1_{447EB6FE-3EDA-4729-A54D-4C86ECFAC6FA}" xr6:coauthVersionLast="47" xr6:coauthVersionMax="47" xr10:uidLastSave="{00000000-0000-0000-0000-000000000000}"/>
  <bookViews>
    <workbookView xWindow="-120" yWindow="-120" windowWidth="29040" windowHeight="15720" xr2:uid="{DFA4BBC3-A794-4BCE-8885-ADE864614C3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8" i="1" l="1"/>
  <c r="H47" i="1"/>
  <c r="H46" i="1"/>
  <c r="H45" i="1"/>
  <c r="H44" i="1"/>
  <c r="H43" i="1"/>
  <c r="H42" i="1"/>
  <c r="H37" i="1"/>
  <c r="H36" i="1"/>
  <c r="H35" i="1"/>
  <c r="H34" i="1"/>
  <c r="H33" i="1"/>
  <c r="H32" i="1"/>
  <c r="J27" i="1"/>
  <c r="H27" i="1" s="1"/>
  <c r="H29" i="1"/>
  <c r="H28" i="1"/>
  <c r="H26" i="1"/>
  <c r="H25" i="1"/>
  <c r="H24" i="1"/>
  <c r="H23" i="1"/>
  <c r="H22" i="1"/>
  <c r="J20" i="1"/>
  <c r="J19" i="1"/>
  <c r="J18" i="1"/>
  <c r="J17" i="1"/>
  <c r="J16" i="1"/>
  <c r="H20" i="1"/>
  <c r="H19" i="1"/>
  <c r="H18" i="1"/>
  <c r="H17" i="1"/>
  <c r="H16" i="1"/>
  <c r="H14" i="1" l="1"/>
  <c r="D11" i="1"/>
  <c r="D50" i="1"/>
  <c r="D44" i="1"/>
  <c r="D45" i="1" l="1"/>
  <c r="D51" i="1"/>
  <c r="D17" i="1"/>
  <c r="D20" i="1" s="1"/>
  <c r="D26" i="1" s="1"/>
  <c r="D27" i="1" s="1"/>
  <c r="D56" i="1"/>
  <c r="H12" i="1" s="1"/>
  <c r="D39" i="1"/>
  <c r="D59" i="1"/>
  <c r="H11" i="1" s="1"/>
  <c r="D54" i="1"/>
  <c r="D33" i="1"/>
  <c r="D36" i="1" s="1"/>
  <c r="D30" i="1"/>
  <c r="D15" i="1"/>
  <c r="D47" i="1" l="1"/>
  <c r="D48" i="1" s="1"/>
  <c r="D64" i="1" s="1"/>
  <c r="D40" i="1"/>
  <c r="D41" i="1" s="1"/>
  <c r="D42" i="1" s="1"/>
  <c r="D23" i="1"/>
  <c r="D24" i="1" s="1"/>
  <c r="D62" i="1" s="1"/>
  <c r="D63" i="1" s="1"/>
  <c r="D21" i="1"/>
  <c r="D18" i="1"/>
  <c r="D12" i="1"/>
  <c r="H15" i="1" l="1"/>
  <c r="D65" i="1"/>
</calcChain>
</file>

<file path=xl/sharedStrings.xml><?xml version="1.0" encoding="utf-8"?>
<sst xmlns="http://schemas.openxmlformats.org/spreadsheetml/2006/main" count="123" uniqueCount="77">
  <si>
    <t>Størrelse</t>
  </si>
  <si>
    <t>Overvidde Cm (incl opslags under arme)</t>
  </si>
  <si>
    <t>Trøje</t>
  </si>
  <si>
    <t>Bærestykke Cm uden opslag og 57% af trøjen</t>
  </si>
  <si>
    <t>OPPEFRA OG NED</t>
  </si>
  <si>
    <t>1 Ærme Cm med 1 opslag</t>
  </si>
  <si>
    <t>Rib</t>
  </si>
  <si>
    <t>Masker</t>
  </si>
  <si>
    <t>m pr cm</t>
  </si>
  <si>
    <t>p pr cm</t>
  </si>
  <si>
    <t>STRIKKEFASTHED</t>
  </si>
  <si>
    <t>Pinde/Omg</t>
  </si>
  <si>
    <t>Trøjens længde midt for incl rib Cm</t>
  </si>
  <si>
    <t>Ærmelængde incl rib (Håndled-Armhule) Cm</t>
  </si>
  <si>
    <t>Pinde /Omg</t>
  </si>
  <si>
    <t>Easy Care Classic</t>
  </si>
  <si>
    <t>Ærme indtagninger masker</t>
  </si>
  <si>
    <t>Ærme vidde ved håndled Cm</t>
  </si>
  <si>
    <t>Antal indtagninger</t>
  </si>
  <si>
    <t>Omgange</t>
  </si>
  <si>
    <t>Indtagninger på hver    omgange</t>
  </si>
  <si>
    <t>Omgange på ærmet uden rib</t>
  </si>
  <si>
    <t>Rib Hals (Lægges Dobbelt )</t>
  </si>
  <si>
    <t>Halskant omkreds  Cm</t>
  </si>
  <si>
    <t>Opslag under arm Cm</t>
  </si>
  <si>
    <t>Ærmer 43% af trøjen Cm</t>
  </si>
  <si>
    <t>Raglan</t>
  </si>
  <si>
    <t>masker</t>
  </si>
  <si>
    <t>Cm bryst og arme lige overover pullen og før opslag</t>
  </si>
  <si>
    <t>Bærestykkets længde midt for excl halsrib Cm</t>
  </si>
  <si>
    <t>Bærestykkets omgange</t>
  </si>
  <si>
    <t>Masker der skal tages ud</t>
  </si>
  <si>
    <t>Der skal tages ud på hver---omg</t>
  </si>
  <si>
    <t>Antal gange udt. når der tages 8 m ud på hver udtagningsomg</t>
  </si>
  <si>
    <t>Ærmelængde excl Rib (Håndled-Armhule) Cm</t>
  </si>
  <si>
    <t>Bærestykke længde midt for incl rib Cm 0,4 af trøjen</t>
  </si>
  <si>
    <t>Pullens længde incl Rib Cm 0,60 af trøjen</t>
  </si>
  <si>
    <t>mål</t>
  </si>
  <si>
    <t>Barnets</t>
  </si>
  <si>
    <t>+ 18 cm</t>
  </si>
  <si>
    <t>Rund hals</t>
  </si>
  <si>
    <t>Slå op</t>
  </si>
  <si>
    <t>op</t>
  </si>
  <si>
    <t>Strik rib</t>
  </si>
  <si>
    <t>Strik halskanten dobbelt</t>
  </si>
  <si>
    <t>omg 1r 1 v</t>
  </si>
  <si>
    <t>Strik bærestykke</t>
  </si>
  <si>
    <t>omgange</t>
  </si>
  <si>
    <t>Udtagning 1: 150% til</t>
  </si>
  <si>
    <t>Udtagning 2: 175% til</t>
  </si>
  <si>
    <t>Udtagning 3: 200% til</t>
  </si>
  <si>
    <t>Udtagning 4: 250% til</t>
  </si>
  <si>
    <t>nb</t>
  </si>
  <si>
    <t xml:space="preserve">Udtagning 5: til </t>
  </si>
  <si>
    <t>Og tag ud til over 5 udtagningsomgange</t>
  </si>
  <si>
    <t>Del arbejdet til krop</t>
  </si>
  <si>
    <t>Og til hvert ærme</t>
  </si>
  <si>
    <t>opslag</t>
  </si>
  <si>
    <t>Krop</t>
  </si>
  <si>
    <t>1 ærme</t>
  </si>
  <si>
    <t>Strik på krop til ribben</t>
  </si>
  <si>
    <t>Strik Rib</t>
  </si>
  <si>
    <t>i alt omgange på trøjen med rib</t>
  </si>
  <si>
    <t>Ærmer</t>
  </si>
  <si>
    <t>Håndled</t>
  </si>
  <si>
    <t>Masker der skal tages ind</t>
  </si>
  <si>
    <t>Antal gange</t>
  </si>
  <si>
    <t>gange</t>
  </si>
  <si>
    <t xml:space="preserve">Antal </t>
  </si>
  <si>
    <t>Der tages ind på hver</t>
  </si>
  <si>
    <t>Opskrift Rund bærestykke</t>
  </si>
  <si>
    <t>Slå</t>
  </si>
  <si>
    <t>masker op</t>
  </si>
  <si>
    <t>Tag ud til</t>
  </si>
  <si>
    <t>Der tages 8 m ud på hver udtagningsomg</t>
  </si>
  <si>
    <t>Antal omg mellem hver udtagning</t>
  </si>
  <si>
    <t>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</si>
</sst>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2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0" borderId="2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5" borderId="4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3" borderId="2" xfId="0" applyFont="1" applyFill="1" applyBorder="1" applyAlignment="1">
      <alignment horizontal="center"/>
    </xf>
    <xf numFmtId="0" fontId="1" fillId="5" borderId="6" xfId="0" applyFont="1" applyFill="1" applyBorder="1"/>
    <xf numFmtId="164" fontId="1" fillId="2" borderId="2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6" xfId="0" applyFont="1" applyFill="1" applyBorder="1"/>
    <xf numFmtId="0" fontId="1" fillId="6" borderId="4" xfId="0" applyFont="1" applyFill="1" applyBorder="1" applyAlignment="1">
      <alignment horizontal="center"/>
    </xf>
    <xf numFmtId="0" fontId="1" fillId="7" borderId="7" xfId="0" applyFont="1" applyFill="1" applyBorder="1"/>
    <xf numFmtId="0" fontId="1" fillId="7" borderId="8" xfId="0" applyFont="1" applyFill="1" applyBorder="1"/>
    <xf numFmtId="0" fontId="1" fillId="7" borderId="7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1" xfId="0" applyFont="1" applyFill="1" applyBorder="1"/>
    <xf numFmtId="0" fontId="1" fillId="7" borderId="3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164" fontId="1" fillId="7" borderId="3" xfId="0" applyNumberFormat="1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0" fontId="1" fillId="7" borderId="9" xfId="0" applyFont="1" applyFill="1" applyBorder="1"/>
    <xf numFmtId="0" fontId="1" fillId="7" borderId="0" xfId="0" applyFont="1" applyFill="1" applyAlignment="1">
      <alignment horizontal="center"/>
    </xf>
    <xf numFmtId="164" fontId="1" fillId="7" borderId="8" xfId="0" applyNumberFormat="1" applyFont="1" applyFill="1" applyBorder="1" applyAlignment="1">
      <alignment horizontal="center"/>
    </xf>
    <xf numFmtId="164" fontId="1" fillId="7" borderId="7" xfId="0" applyNumberFormat="1" applyFont="1" applyFill="1" applyBorder="1" applyAlignment="1">
      <alignment horizontal="center"/>
    </xf>
    <xf numFmtId="0" fontId="1" fillId="0" borderId="5" xfId="0" applyFont="1" applyBorder="1"/>
    <xf numFmtId="0" fontId="1" fillId="0" borderId="9" xfId="0" applyFont="1" applyBorder="1"/>
    <xf numFmtId="0" fontId="1" fillId="4" borderId="0" xfId="0" applyFont="1" applyFill="1"/>
    <xf numFmtId="0" fontId="1" fillId="3" borderId="5" xfId="0" applyFont="1" applyFill="1" applyBorder="1"/>
    <xf numFmtId="0" fontId="1" fillId="6" borderId="8" xfId="0" applyFont="1" applyFill="1" applyBorder="1" applyAlignment="1">
      <alignment horizontal="center"/>
    </xf>
    <xf numFmtId="1" fontId="1" fillId="7" borderId="0" xfId="0" applyNumberFormat="1" applyFont="1" applyFill="1" applyAlignment="1">
      <alignment horizontal="center"/>
    </xf>
    <xf numFmtId="164" fontId="1" fillId="7" borderId="0" xfId="0" applyNumberFormat="1" applyFont="1" applyFill="1" applyAlignment="1">
      <alignment horizontal="center"/>
    </xf>
    <xf numFmtId="165" fontId="1" fillId="7" borderId="0" xfId="0" applyNumberFormat="1" applyFont="1" applyFill="1" applyAlignment="1">
      <alignment horizontal="center"/>
    </xf>
    <xf numFmtId="0" fontId="1" fillId="7" borderId="16" xfId="0" applyFont="1" applyFill="1" applyBorder="1"/>
    <xf numFmtId="0" fontId="1" fillId="0" borderId="0" xfId="0" applyFont="1" applyAlignment="1">
      <alignment horizontal="center"/>
    </xf>
    <xf numFmtId="0" fontId="1" fillId="5" borderId="9" xfId="0" applyFont="1" applyFill="1" applyBorder="1"/>
    <xf numFmtId="0" fontId="1" fillId="8" borderId="9" xfId="0" applyFont="1" applyFill="1" applyBorder="1"/>
    <xf numFmtId="164" fontId="1" fillId="8" borderId="8" xfId="0" applyNumberFormat="1" applyFont="1" applyFill="1" applyBorder="1" applyAlignment="1">
      <alignment horizontal="center"/>
    </xf>
    <xf numFmtId="0" fontId="1" fillId="7" borderId="14" xfId="0" applyFont="1" applyFill="1" applyBorder="1"/>
    <xf numFmtId="0" fontId="1" fillId="7" borderId="17" xfId="0" applyFont="1" applyFill="1" applyBorder="1"/>
    <xf numFmtId="164" fontId="1" fillId="5" borderId="15" xfId="0" applyNumberFormat="1" applyFont="1" applyFill="1" applyBorder="1" applyAlignment="1">
      <alignment horizontal="center"/>
    </xf>
    <xf numFmtId="0" fontId="1" fillId="5" borderId="5" xfId="0" applyFont="1" applyFill="1" applyBorder="1"/>
    <xf numFmtId="0" fontId="1" fillId="7" borderId="18" xfId="0" applyFont="1" applyFill="1" applyBorder="1"/>
    <xf numFmtId="164" fontId="1" fillId="5" borderId="19" xfId="0" applyNumberFormat="1" applyFont="1" applyFill="1" applyBorder="1" applyAlignment="1">
      <alignment horizontal="center"/>
    </xf>
    <xf numFmtId="0" fontId="1" fillId="7" borderId="20" xfId="0" applyFont="1" applyFill="1" applyBorder="1"/>
    <xf numFmtId="164" fontId="1" fillId="5" borderId="21" xfId="0" applyNumberFormat="1" applyFont="1" applyFill="1" applyBorder="1" applyAlignment="1">
      <alignment horizontal="center"/>
    </xf>
    <xf numFmtId="0" fontId="1" fillId="8" borderId="6" xfId="0" applyFont="1" applyFill="1" applyBorder="1"/>
    <xf numFmtId="164" fontId="1" fillId="8" borderId="21" xfId="0" applyNumberFormat="1" applyFont="1" applyFill="1" applyBorder="1" applyAlignment="1">
      <alignment horizontal="center"/>
    </xf>
    <xf numFmtId="0" fontId="1" fillId="0" borderId="16" xfId="0" applyFont="1" applyBorder="1"/>
    <xf numFmtId="0" fontId="1" fillId="2" borderId="1" xfId="0" applyFont="1" applyFill="1" applyBorder="1"/>
    <xf numFmtId="0" fontId="1" fillId="0" borderId="18" xfId="0" applyFont="1" applyBorder="1"/>
    <xf numFmtId="0" fontId="1" fillId="5" borderId="3" xfId="0" applyFont="1" applyFill="1" applyBorder="1"/>
    <xf numFmtId="0" fontId="1" fillId="0" borderId="20" xfId="0" applyFont="1" applyBorder="1"/>
    <xf numFmtId="0" fontId="1" fillId="0" borderId="13" xfId="0" applyFont="1" applyBorder="1"/>
    <xf numFmtId="164" fontId="1" fillId="7" borderId="8" xfId="0" applyNumberFormat="1" applyFont="1" applyFill="1" applyBorder="1"/>
    <xf numFmtId="0" fontId="1" fillId="6" borderId="3" xfId="0" applyFont="1" applyFill="1" applyBorder="1"/>
    <xf numFmtId="0" fontId="1" fillId="5" borderId="1" xfId="0" applyFont="1" applyFill="1" applyBorder="1"/>
    <xf numFmtId="0" fontId="1" fillId="0" borderId="23" xfId="0" applyFont="1" applyBorder="1"/>
    <xf numFmtId="0" fontId="1" fillId="6" borderId="23" xfId="0" applyFont="1" applyFill="1" applyBorder="1"/>
    <xf numFmtId="164" fontId="1" fillId="5" borderId="2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1" fillId="6" borderId="4" xfId="0" applyNumberFormat="1" applyFont="1" applyFill="1" applyBorder="1" applyAlignment="1">
      <alignment horizontal="center"/>
    </xf>
    <xf numFmtId="0" fontId="2" fillId="7" borderId="0" xfId="0" applyFont="1" applyFill="1"/>
    <xf numFmtId="0" fontId="2" fillId="3" borderId="0" xfId="0" applyFont="1" applyFill="1"/>
    <xf numFmtId="0" fontId="2" fillId="0" borderId="0" xfId="0" applyFont="1"/>
    <xf numFmtId="0" fontId="1" fillId="0" borderId="22" xfId="0" applyFont="1" applyBorder="1"/>
    <xf numFmtId="0" fontId="1" fillId="7" borderId="25" xfId="0" applyFont="1" applyFill="1" applyBorder="1"/>
    <xf numFmtId="164" fontId="1" fillId="7" borderId="19" xfId="0" applyNumberFormat="1" applyFont="1" applyFill="1" applyBorder="1"/>
    <xf numFmtId="164" fontId="1" fillId="2" borderId="19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20" xfId="0" applyFont="1" applyFill="1" applyBorder="1" applyAlignment="1">
      <alignment horizontal="center"/>
    </xf>
    <xf numFmtId="0" fontId="1" fillId="7" borderId="0" xfId="0" applyFont="1" applyFill="1" applyAlignment="1">
      <alignment horizontal="left"/>
    </xf>
    <xf numFmtId="0" fontId="1" fillId="7" borderId="0" xfId="0" applyFont="1" applyFill="1" applyAlignment="1">
      <alignment horizontal="right"/>
    </xf>
    <xf numFmtId="164" fontId="1" fillId="7" borderId="0" xfId="0" applyNumberFormat="1" applyFont="1" applyFill="1" applyAlignment="1">
      <alignment horizontal="right"/>
    </xf>
    <xf numFmtId="164" fontId="1" fillId="6" borderId="24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F24E-8865-42D8-889F-147048B63906}">
  <dimension ref="A1:AI65"/>
  <sheetViews>
    <sheetView tabSelected="1" zoomScaleNormal="100" workbookViewId="0">
      <selection activeCell="C8" sqref="C8:D9"/>
    </sheetView>
  </sheetViews>
  <sheetFormatPr defaultRowHeight="20.25" x14ac:dyDescent="0.3"/>
  <cols>
    <col min="1" max="1" width="9.140625" style="4"/>
    <col min="2" max="2" width="94.28515625" style="1" customWidth="1"/>
    <col min="3" max="3" width="12.7109375" style="1" customWidth="1"/>
    <col min="4" max="4" width="12.5703125" style="1" customWidth="1"/>
    <col min="5" max="5" width="11.7109375" style="1" customWidth="1"/>
    <col min="6" max="6" width="14.140625" style="1" customWidth="1"/>
    <col min="7" max="7" width="58.42578125" style="4" customWidth="1"/>
    <col min="8" max="8" width="12.140625" style="4" customWidth="1"/>
    <col min="9" max="9" width="23.85546875" style="4" customWidth="1"/>
    <col min="10" max="10" width="11.28515625" style="4" customWidth="1"/>
    <col min="11" max="12" width="11.140625" style="4" customWidth="1"/>
    <col min="13" max="13" width="11" style="4" customWidth="1"/>
    <col min="14" max="14" width="11.7109375" style="4" customWidth="1"/>
    <col min="15" max="15" width="11.5703125" style="4" customWidth="1"/>
    <col min="16" max="16" width="13" style="4" customWidth="1"/>
    <col min="17" max="18" width="11.42578125" style="4" customWidth="1"/>
    <col min="19" max="19" width="11.7109375" style="4" customWidth="1"/>
    <col min="20" max="20" width="12.42578125" style="4" customWidth="1"/>
    <col min="21" max="22" width="10.85546875" style="4" customWidth="1"/>
    <col min="23" max="24" width="11.7109375" style="4" customWidth="1"/>
    <col min="25" max="28" width="11.5703125" style="4" customWidth="1"/>
    <col min="29" max="30" width="10.7109375" style="4" customWidth="1"/>
    <col min="31" max="31" width="11.42578125" style="4" customWidth="1"/>
    <col min="32" max="32" width="11.85546875" style="4" bestFit="1" customWidth="1"/>
    <col min="33" max="35" width="9.140625" style="4"/>
    <col min="36" max="16384" width="9.140625" style="1"/>
  </cols>
  <sheetData>
    <row r="1" spans="1:35" s="72" customFormat="1" ht="30.75" thickBot="1" x14ac:dyDescent="0.45">
      <c r="A1" s="70"/>
      <c r="B1" s="71" t="s">
        <v>4</v>
      </c>
      <c r="C1" s="70"/>
      <c r="D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</row>
    <row r="2" spans="1:35" x14ac:dyDescent="0.3">
      <c r="B2" s="35" t="s">
        <v>10</v>
      </c>
      <c r="E2" s="7">
        <v>2.2999999999999998</v>
      </c>
      <c r="F2" s="5" t="s">
        <v>8</v>
      </c>
    </row>
    <row r="3" spans="1:35" ht="21" thickBot="1" x14ac:dyDescent="0.35">
      <c r="B3" s="1" t="s">
        <v>15</v>
      </c>
      <c r="E3" s="8">
        <v>3.2</v>
      </c>
      <c r="F3" s="6" t="s">
        <v>9</v>
      </c>
    </row>
    <row r="4" spans="1:35" x14ac:dyDescent="0.3">
      <c r="C4" s="42"/>
    </row>
    <row r="5" spans="1:35" x14ac:dyDescent="0.3">
      <c r="C5" s="42"/>
    </row>
    <row r="6" spans="1:35" ht="21" thickBot="1" x14ac:dyDescent="0.35"/>
    <row r="7" spans="1:35" x14ac:dyDescent="0.3">
      <c r="B7" s="33"/>
      <c r="C7" s="7" t="s">
        <v>38</v>
      </c>
      <c r="D7" s="9" t="s">
        <v>2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35" x14ac:dyDescent="0.3">
      <c r="B8" s="34" t="s">
        <v>0</v>
      </c>
      <c r="C8" s="90" t="s">
        <v>76</v>
      </c>
      <c r="D8" s="85"/>
      <c r="G8" s="88" t="s">
        <v>70</v>
      </c>
      <c r="H8" s="88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</row>
    <row r="9" spans="1:35" s="4" customFormat="1" ht="21" thickBot="1" x14ac:dyDescent="0.35">
      <c r="B9" s="29"/>
      <c r="C9" s="86"/>
      <c r="D9" s="87"/>
      <c r="G9" s="88"/>
      <c r="H9" s="88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</row>
    <row r="10" spans="1:35" s="4" customFormat="1" ht="21" thickBot="1" x14ac:dyDescent="0.35">
      <c r="B10" s="29" t="s">
        <v>40</v>
      </c>
      <c r="C10" s="77" t="s">
        <v>37</v>
      </c>
      <c r="D10" s="78" t="s">
        <v>39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1:35" x14ac:dyDescent="0.3">
      <c r="B11" s="36" t="s">
        <v>1</v>
      </c>
      <c r="C11" s="16">
        <v>54</v>
      </c>
      <c r="D11" s="9">
        <f>C11+18</f>
        <v>72</v>
      </c>
      <c r="G11" s="82" t="s">
        <v>41</v>
      </c>
      <c r="H11" s="39">
        <f>D59</f>
        <v>92</v>
      </c>
      <c r="I11" s="30" t="s">
        <v>27</v>
      </c>
      <c r="J11" s="38" t="s">
        <v>42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5" ht="21" thickBot="1" x14ac:dyDescent="0.35">
      <c r="B12" s="13" t="s">
        <v>7</v>
      </c>
      <c r="C12" s="26"/>
      <c r="D12" s="10">
        <f>D11*E2</f>
        <v>165.6</v>
      </c>
      <c r="G12" s="83" t="s">
        <v>43</v>
      </c>
      <c r="H12" s="39">
        <f>D56</f>
        <v>14.016</v>
      </c>
      <c r="I12" s="30" t="s">
        <v>45</v>
      </c>
      <c r="J12" s="38"/>
      <c r="K12" s="30"/>
      <c r="L12" s="30"/>
      <c r="M12" s="30"/>
      <c r="N12" s="30"/>
      <c r="O12" s="30"/>
      <c r="P12" s="39"/>
      <c r="Q12" s="30"/>
      <c r="R12" s="39"/>
      <c r="S12" s="30"/>
      <c r="T12" s="39"/>
      <c r="U12" s="30"/>
      <c r="V12" s="30"/>
      <c r="W12" s="30"/>
      <c r="X12" s="30"/>
      <c r="Y12" s="30"/>
      <c r="Z12" s="39"/>
      <c r="AA12" s="39"/>
      <c r="AB12" s="39"/>
      <c r="AC12" s="30"/>
      <c r="AD12" s="30"/>
      <c r="AE12" s="30"/>
      <c r="AF12" s="39"/>
    </row>
    <row r="13" spans="1:35" s="4" customFormat="1" ht="21" thickBot="1" x14ac:dyDescent="0.35">
      <c r="B13" s="29"/>
      <c r="C13" s="21"/>
      <c r="D13" s="22"/>
      <c r="F13" s="30"/>
      <c r="G13" s="82" t="s">
        <v>44</v>
      </c>
      <c r="H13" s="30"/>
      <c r="I13" s="30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</row>
    <row r="14" spans="1:35" x14ac:dyDescent="0.3">
      <c r="B14" s="36" t="s">
        <v>24</v>
      </c>
      <c r="C14" s="25"/>
      <c r="D14" s="12">
        <v>3.47</v>
      </c>
      <c r="E14" s="4"/>
      <c r="F14" s="4"/>
      <c r="G14" s="82" t="s">
        <v>46</v>
      </c>
      <c r="H14" s="38">
        <f>D48</f>
        <v>45.472000000000008</v>
      </c>
      <c r="I14" s="30" t="s">
        <v>47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</row>
    <row r="15" spans="1:35" s="2" customFormat="1" ht="21" thickBot="1" x14ac:dyDescent="0.35">
      <c r="A15" s="4"/>
      <c r="B15" s="13" t="s">
        <v>7</v>
      </c>
      <c r="C15" s="26"/>
      <c r="D15" s="10">
        <f>D14*E2</f>
        <v>7.9809999999999999</v>
      </c>
      <c r="E15" s="4"/>
      <c r="F15" s="4"/>
      <c r="G15" s="82" t="s">
        <v>54</v>
      </c>
      <c r="H15" s="39">
        <f>D18+D21</f>
        <v>262.52280701754387</v>
      </c>
      <c r="I15" s="30" t="s">
        <v>27</v>
      </c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4"/>
      <c r="AH15" s="4"/>
      <c r="AI15" s="4"/>
    </row>
    <row r="16" spans="1:35" s="4" customFormat="1" ht="21" thickBot="1" x14ac:dyDescent="0.35">
      <c r="B16" s="29"/>
      <c r="C16" s="21"/>
      <c r="D16" s="22"/>
      <c r="G16" s="30" t="s">
        <v>48</v>
      </c>
      <c r="H16" s="30">
        <f>H11*150%</f>
        <v>138</v>
      </c>
      <c r="I16" s="30" t="s">
        <v>27</v>
      </c>
      <c r="J16" s="39">
        <f>H16-H11</f>
        <v>46</v>
      </c>
      <c r="K16" s="30" t="s">
        <v>27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</row>
    <row r="17" spans="1:35" x14ac:dyDescent="0.3">
      <c r="A17" s="30"/>
      <c r="B17" s="11" t="s">
        <v>3</v>
      </c>
      <c r="C17" s="25"/>
      <c r="D17" s="9">
        <f>D11-2*D14</f>
        <v>65.06</v>
      </c>
      <c r="E17" s="4"/>
      <c r="F17" s="4"/>
      <c r="G17" s="30" t="s">
        <v>49</v>
      </c>
      <c r="H17" s="30">
        <f>H11*175%</f>
        <v>161</v>
      </c>
      <c r="I17" s="30" t="s">
        <v>27</v>
      </c>
      <c r="J17" s="30">
        <f>H17-H16</f>
        <v>23</v>
      </c>
      <c r="K17" s="30" t="s">
        <v>27</v>
      </c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</row>
    <row r="18" spans="1:35" s="2" customFormat="1" ht="21" thickBot="1" x14ac:dyDescent="0.35">
      <c r="A18" s="30"/>
      <c r="B18" s="13" t="s">
        <v>7</v>
      </c>
      <c r="C18" s="26"/>
      <c r="D18" s="10">
        <f>D17*E2</f>
        <v>149.63800000000001</v>
      </c>
      <c r="E18" s="4"/>
      <c r="F18" s="4"/>
      <c r="G18" s="30" t="s">
        <v>50</v>
      </c>
      <c r="H18" s="39">
        <f>H11*200%</f>
        <v>184</v>
      </c>
      <c r="I18" s="30" t="s">
        <v>27</v>
      </c>
      <c r="J18" s="39">
        <f>H18-H17</f>
        <v>23</v>
      </c>
      <c r="K18" s="30" t="s">
        <v>27</v>
      </c>
      <c r="L18" s="30"/>
      <c r="M18" s="30"/>
      <c r="N18" s="30"/>
      <c r="O18" s="30"/>
      <c r="P18" s="39"/>
      <c r="Q18" s="30"/>
      <c r="R18" s="39"/>
      <c r="S18" s="30"/>
      <c r="T18" s="39"/>
      <c r="U18" s="30"/>
      <c r="V18" s="30"/>
      <c r="W18" s="30"/>
      <c r="X18" s="30"/>
      <c r="Y18" s="30"/>
      <c r="Z18" s="39"/>
      <c r="AA18" s="30"/>
      <c r="AB18" s="39"/>
      <c r="AC18" s="30"/>
      <c r="AD18" s="30"/>
      <c r="AE18" s="30"/>
      <c r="AF18" s="39"/>
      <c r="AG18" s="4"/>
      <c r="AH18" s="4"/>
      <c r="AI18" s="4"/>
    </row>
    <row r="19" spans="1:35" s="4" customFormat="1" ht="21" thickBot="1" x14ac:dyDescent="0.35">
      <c r="A19" s="30"/>
      <c r="B19" s="29"/>
      <c r="C19" s="21"/>
      <c r="D19" s="31"/>
      <c r="G19" s="30" t="s">
        <v>51</v>
      </c>
      <c r="H19" s="39">
        <f>H11*250%</f>
        <v>230</v>
      </c>
      <c r="I19" s="30" t="s">
        <v>27</v>
      </c>
      <c r="J19" s="39">
        <f>H19-H18</f>
        <v>46</v>
      </c>
      <c r="K19" s="30" t="s">
        <v>27</v>
      </c>
      <c r="L19" s="30"/>
      <c r="M19" s="30"/>
      <c r="N19" s="30"/>
      <c r="O19" s="30"/>
      <c r="P19" s="39"/>
      <c r="Q19" s="30"/>
      <c r="R19" s="39"/>
      <c r="S19" s="30"/>
      <c r="T19" s="39"/>
      <c r="U19" s="30"/>
      <c r="V19" s="30"/>
      <c r="W19" s="30"/>
      <c r="X19" s="30"/>
      <c r="Y19" s="30"/>
      <c r="Z19" s="39"/>
      <c r="AA19" s="30"/>
      <c r="AB19" s="39"/>
      <c r="AC19" s="30"/>
      <c r="AD19" s="30"/>
      <c r="AE19" s="30"/>
      <c r="AF19" s="39"/>
    </row>
    <row r="20" spans="1:35" x14ac:dyDescent="0.3">
      <c r="A20" s="30"/>
      <c r="B20" s="11" t="s">
        <v>25</v>
      </c>
      <c r="C20" s="28"/>
      <c r="D20" s="14">
        <f>D17/57*43</f>
        <v>49.080350877192984</v>
      </c>
      <c r="E20" s="4"/>
      <c r="F20" s="4" t="s">
        <v>52</v>
      </c>
      <c r="G20" s="39" t="s">
        <v>53</v>
      </c>
      <c r="H20" s="39">
        <f>H15</f>
        <v>262.52280701754387</v>
      </c>
      <c r="I20" s="39" t="s">
        <v>27</v>
      </c>
      <c r="J20" s="39">
        <f>H20-H19</f>
        <v>32.522807017543869</v>
      </c>
      <c r="K20" s="39" t="s">
        <v>27</v>
      </c>
      <c r="L20" s="39"/>
      <c r="M20" s="39"/>
      <c r="N20" s="39"/>
      <c r="O20" s="39"/>
      <c r="P20" s="39"/>
      <c r="Q20" s="30"/>
      <c r="R20" s="39"/>
      <c r="S20" s="30"/>
      <c r="T20" s="39"/>
      <c r="U20" s="30"/>
      <c r="V20" s="39"/>
      <c r="W20" s="30"/>
      <c r="X20" s="39"/>
      <c r="Y20" s="30"/>
      <c r="Z20" s="39"/>
      <c r="AA20" s="30"/>
      <c r="AB20" s="39"/>
      <c r="AC20" s="30"/>
      <c r="AD20" s="39"/>
      <c r="AE20" s="30"/>
      <c r="AF20" s="39"/>
    </row>
    <row r="21" spans="1:35" s="2" customFormat="1" ht="21" thickBot="1" x14ac:dyDescent="0.35">
      <c r="A21" s="30"/>
      <c r="B21" s="13" t="s">
        <v>7</v>
      </c>
      <c r="C21" s="27"/>
      <c r="D21" s="10">
        <f>D20*E2</f>
        <v>112.88480701754385</v>
      </c>
      <c r="E21" s="4"/>
      <c r="F21" s="4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0"/>
      <c r="R21" s="39"/>
      <c r="S21" s="30"/>
      <c r="T21" s="39"/>
      <c r="U21" s="30"/>
      <c r="V21" s="39"/>
      <c r="W21" s="30"/>
      <c r="X21" s="39"/>
      <c r="Y21" s="30"/>
      <c r="Z21" s="39"/>
      <c r="AA21" s="30"/>
      <c r="AB21" s="39"/>
      <c r="AC21" s="30"/>
      <c r="AD21" s="39"/>
      <c r="AE21" s="30"/>
      <c r="AF21" s="39"/>
      <c r="AG21" s="4"/>
      <c r="AH21" s="4"/>
      <c r="AI21" s="4"/>
    </row>
    <row r="22" spans="1:35" s="2" customFormat="1" ht="21" thickBot="1" x14ac:dyDescent="0.35">
      <c r="A22" s="30"/>
      <c r="B22" s="29"/>
      <c r="C22" s="32"/>
      <c r="D22" s="31"/>
      <c r="E22" s="4"/>
      <c r="F22" s="4"/>
      <c r="G22" s="83" t="s">
        <v>55</v>
      </c>
      <c r="H22" s="38">
        <f>D18</f>
        <v>149.63800000000001</v>
      </c>
      <c r="I22" s="39" t="s">
        <v>27</v>
      </c>
      <c r="J22" s="39"/>
      <c r="K22" s="39"/>
      <c r="L22" s="39"/>
      <c r="M22" s="39"/>
      <c r="N22" s="39"/>
      <c r="O22" s="39"/>
      <c r="P22" s="39"/>
      <c r="Q22" s="30"/>
      <c r="R22" s="39"/>
      <c r="S22" s="30"/>
      <c r="T22" s="39"/>
      <c r="U22" s="30"/>
      <c r="V22" s="39"/>
      <c r="W22" s="30"/>
      <c r="X22" s="39"/>
      <c r="Y22" s="30"/>
      <c r="Z22" s="39"/>
      <c r="AA22" s="30"/>
      <c r="AB22" s="39"/>
      <c r="AC22" s="30"/>
      <c r="AD22" s="39"/>
      <c r="AE22" s="30"/>
      <c r="AF22" s="39"/>
      <c r="AG22" s="4"/>
      <c r="AH22" s="4"/>
      <c r="AI22" s="4"/>
    </row>
    <row r="23" spans="1:35" x14ac:dyDescent="0.3">
      <c r="B23" s="57" t="s">
        <v>28</v>
      </c>
      <c r="C23" s="58"/>
      <c r="D23" s="14">
        <f>D17+D20</f>
        <v>114.14035087719299</v>
      </c>
      <c r="G23" s="82" t="s">
        <v>56</v>
      </c>
      <c r="H23" s="38">
        <f>D21/2</f>
        <v>56.442403508771925</v>
      </c>
      <c r="I23" s="30" t="s">
        <v>27</v>
      </c>
    </row>
    <row r="24" spans="1:35" ht="21" thickBot="1" x14ac:dyDescent="0.35">
      <c r="B24" s="59" t="s">
        <v>27</v>
      </c>
      <c r="C24" s="60"/>
      <c r="D24" s="10">
        <f>D23*E2</f>
        <v>262.52280701754387</v>
      </c>
      <c r="G24" s="82" t="s">
        <v>57</v>
      </c>
      <c r="H24" s="38">
        <f>D15</f>
        <v>7.9809999999999999</v>
      </c>
      <c r="I24" s="30" t="s">
        <v>27</v>
      </c>
    </row>
    <row r="25" spans="1:35" ht="21" thickBot="1" x14ac:dyDescent="0.35">
      <c r="B25" s="29"/>
      <c r="C25" s="61"/>
      <c r="D25" s="62"/>
      <c r="G25" s="82" t="s">
        <v>58</v>
      </c>
      <c r="H25" s="38">
        <f>H22+2*H24</f>
        <v>165.6</v>
      </c>
      <c r="I25" s="30" t="s">
        <v>27</v>
      </c>
    </row>
    <row r="26" spans="1:35" x14ac:dyDescent="0.3">
      <c r="B26" s="11" t="s">
        <v>5</v>
      </c>
      <c r="C26" s="23"/>
      <c r="D26" s="14">
        <f>D20/2+D14</f>
        <v>28.010175438596491</v>
      </c>
      <c r="E26" s="4"/>
      <c r="F26" s="4"/>
      <c r="G26" s="82" t="s">
        <v>59</v>
      </c>
      <c r="H26" s="38">
        <f>H23+H24</f>
        <v>64.423403508771926</v>
      </c>
      <c r="I26" s="30" t="s">
        <v>27</v>
      </c>
      <c r="J26" s="39"/>
      <c r="K26" s="30"/>
      <c r="L26" s="39"/>
      <c r="M26" s="30"/>
      <c r="N26" s="39"/>
      <c r="O26" s="30"/>
      <c r="P26" s="39"/>
      <c r="Q26" s="30"/>
      <c r="R26" s="39"/>
      <c r="S26" s="30"/>
      <c r="T26" s="39"/>
      <c r="U26" s="30"/>
      <c r="V26" s="39"/>
      <c r="W26" s="30"/>
      <c r="X26" s="39"/>
      <c r="Y26" s="30"/>
      <c r="Z26" s="39"/>
      <c r="AA26" s="30"/>
      <c r="AB26" s="39"/>
      <c r="AC26" s="30"/>
      <c r="AD26" s="39"/>
      <c r="AE26" s="30"/>
      <c r="AF26" s="40"/>
    </row>
    <row r="27" spans="1:35" s="2" customFormat="1" ht="21" thickBot="1" x14ac:dyDescent="0.35">
      <c r="A27" s="4"/>
      <c r="B27" s="13" t="s">
        <v>7</v>
      </c>
      <c r="C27" s="24"/>
      <c r="D27" s="10">
        <f>D26*E2</f>
        <v>64.423403508771926</v>
      </c>
      <c r="E27" s="4"/>
      <c r="F27" s="4"/>
      <c r="G27" s="82" t="s">
        <v>60</v>
      </c>
      <c r="H27" s="38">
        <f>H29-J27</f>
        <v>64.704000000000008</v>
      </c>
      <c r="I27" s="30" t="s">
        <v>47</v>
      </c>
      <c r="J27" s="39">
        <f>(H14+H12/2)+H28</f>
        <v>66.496000000000009</v>
      </c>
      <c r="K27" s="30"/>
      <c r="L27" s="39"/>
      <c r="M27" s="30"/>
      <c r="N27" s="39"/>
      <c r="O27" s="30"/>
      <c r="P27" s="39"/>
      <c r="Q27" s="30"/>
      <c r="R27" s="39"/>
      <c r="S27" s="30"/>
      <c r="T27" s="39"/>
      <c r="U27" s="30"/>
      <c r="V27" s="39"/>
      <c r="W27" s="30"/>
      <c r="X27" s="39"/>
      <c r="Y27" s="30"/>
      <c r="Z27" s="39"/>
      <c r="AA27" s="30"/>
      <c r="AB27" s="39"/>
      <c r="AC27" s="30"/>
      <c r="AD27" s="39"/>
      <c r="AE27" s="30"/>
      <c r="AF27" s="40"/>
      <c r="AG27" s="4"/>
      <c r="AH27" s="4"/>
      <c r="AI27" s="4"/>
    </row>
    <row r="28" spans="1:35" s="4" customFormat="1" ht="21" thickBot="1" x14ac:dyDescent="0.35">
      <c r="B28" s="29"/>
      <c r="C28" s="47"/>
      <c r="D28" s="20"/>
      <c r="G28" s="82" t="s">
        <v>61</v>
      </c>
      <c r="H28" s="38">
        <f>D54</f>
        <v>14.016</v>
      </c>
      <c r="I28" s="30" t="s">
        <v>47</v>
      </c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</row>
    <row r="29" spans="1:35" x14ac:dyDescent="0.3">
      <c r="B29" s="36" t="s">
        <v>12</v>
      </c>
      <c r="C29" s="25"/>
      <c r="D29" s="12">
        <v>41</v>
      </c>
      <c r="E29" s="4"/>
      <c r="F29" s="4"/>
      <c r="G29" s="82" t="s">
        <v>62</v>
      </c>
      <c r="H29" s="30">
        <f>D30</f>
        <v>131.20000000000002</v>
      </c>
      <c r="I29" s="30" t="s">
        <v>47</v>
      </c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</row>
    <row r="30" spans="1:35" s="3" customFormat="1" ht="21" thickBot="1" x14ac:dyDescent="0.35">
      <c r="A30" s="4"/>
      <c r="B30" s="17" t="s">
        <v>11</v>
      </c>
      <c r="C30" s="26"/>
      <c r="D30" s="18">
        <f>D29*E3</f>
        <v>131.20000000000002</v>
      </c>
      <c r="E30" s="4"/>
      <c r="F30" s="4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4"/>
      <c r="AH30" s="4"/>
      <c r="AI30" s="4"/>
    </row>
    <row r="31" spans="1:35" s="3" customFormat="1" ht="21" thickBot="1" x14ac:dyDescent="0.35">
      <c r="A31" s="4"/>
      <c r="B31" s="29"/>
      <c r="C31" s="21"/>
      <c r="D31" s="37"/>
      <c r="E31" s="4"/>
      <c r="F31" s="4"/>
      <c r="G31" s="30" t="s">
        <v>63</v>
      </c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4"/>
      <c r="AH31" s="4"/>
      <c r="AI31" s="4"/>
    </row>
    <row r="32" spans="1:35" x14ac:dyDescent="0.3">
      <c r="B32" s="36" t="s">
        <v>13</v>
      </c>
      <c r="C32" s="25"/>
      <c r="D32" s="12">
        <v>34</v>
      </c>
      <c r="E32" s="4"/>
      <c r="F32" s="4"/>
      <c r="G32" s="82" t="s">
        <v>64</v>
      </c>
      <c r="H32" s="38">
        <f>D39</f>
        <v>40.25</v>
      </c>
      <c r="I32" s="4" t="s">
        <v>27</v>
      </c>
      <c r="J32" s="30"/>
      <c r="K32" s="30"/>
      <c r="L32" s="30"/>
      <c r="M32" s="30"/>
      <c r="N32" s="30"/>
      <c r="O32" s="30"/>
      <c r="P32" s="30"/>
      <c r="Q32" s="30"/>
      <c r="R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</row>
    <row r="33" spans="1:35" s="3" customFormat="1" ht="21" thickBot="1" x14ac:dyDescent="0.35">
      <c r="A33" s="4"/>
      <c r="B33" s="17" t="s">
        <v>11</v>
      </c>
      <c r="C33" s="26"/>
      <c r="D33" s="18">
        <f>D32*E3</f>
        <v>108.80000000000001</v>
      </c>
      <c r="E33" s="4"/>
      <c r="F33" s="4"/>
      <c r="G33" s="82" t="s">
        <v>65</v>
      </c>
      <c r="H33" s="38">
        <f>H26-H32</f>
        <v>24.173403508771926</v>
      </c>
      <c r="I33" s="4" t="s">
        <v>27</v>
      </c>
      <c r="J33" s="30"/>
      <c r="K33" s="30"/>
      <c r="L33" s="30"/>
      <c r="M33" s="30"/>
      <c r="N33" s="30"/>
      <c r="O33" s="30"/>
      <c r="P33" s="30"/>
      <c r="Q33" s="30"/>
      <c r="R33" s="30"/>
      <c r="S33" s="4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4"/>
      <c r="AH33" s="4"/>
      <c r="AI33" s="4"/>
    </row>
    <row r="34" spans="1:35" s="3" customFormat="1" ht="21" thickBot="1" x14ac:dyDescent="0.35">
      <c r="A34" s="4"/>
      <c r="B34" s="29"/>
      <c r="C34" s="21"/>
      <c r="D34" s="22"/>
      <c r="E34" s="4"/>
      <c r="F34" s="4"/>
      <c r="G34" s="82" t="s">
        <v>66</v>
      </c>
      <c r="H34" s="38">
        <f>H33/2</f>
        <v>12.086701754385963</v>
      </c>
      <c r="I34" s="4" t="s">
        <v>67</v>
      </c>
      <c r="J34" s="30"/>
      <c r="K34" s="30"/>
      <c r="L34" s="30"/>
      <c r="M34" s="30"/>
      <c r="N34" s="30"/>
      <c r="O34" s="30"/>
      <c r="P34" s="30"/>
      <c r="Q34" s="30"/>
      <c r="R34" s="30"/>
      <c r="S34" s="4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4"/>
      <c r="AH34" s="4"/>
      <c r="AI34" s="4"/>
    </row>
    <row r="35" spans="1:35" s="2" customFormat="1" x14ac:dyDescent="0.3">
      <c r="A35" s="4"/>
      <c r="B35" s="11" t="s">
        <v>34</v>
      </c>
      <c r="C35" s="50"/>
      <c r="D35" s="76">
        <v>34</v>
      </c>
      <c r="E35" s="4"/>
      <c r="F35" s="4"/>
      <c r="G35" s="82" t="s">
        <v>68</v>
      </c>
      <c r="H35" s="38">
        <f>D36</f>
        <v>104.42000000000002</v>
      </c>
      <c r="I35" s="81" t="s">
        <v>47</v>
      </c>
      <c r="J35" s="39"/>
      <c r="K35" s="30"/>
      <c r="L35" s="39"/>
      <c r="M35" s="30"/>
      <c r="N35" s="39"/>
      <c r="O35" s="30"/>
      <c r="P35" s="39"/>
      <c r="Q35" s="30"/>
      <c r="R35" s="39"/>
      <c r="S35" s="30"/>
      <c r="T35" s="39"/>
      <c r="U35" s="30"/>
      <c r="V35" s="39"/>
      <c r="W35" s="30"/>
      <c r="X35" s="39"/>
      <c r="Y35" s="30"/>
      <c r="Z35" s="39"/>
      <c r="AA35" s="30"/>
      <c r="AB35" s="39"/>
      <c r="AC35" s="30"/>
      <c r="AD35" s="39"/>
      <c r="AE35" s="30"/>
      <c r="AF35" s="40"/>
      <c r="AG35" s="4"/>
      <c r="AH35" s="4"/>
      <c r="AI35" s="4"/>
    </row>
    <row r="36" spans="1:35" s="2" customFormat="1" x14ac:dyDescent="0.3">
      <c r="A36" s="4"/>
      <c r="B36" s="44" t="s">
        <v>21</v>
      </c>
      <c r="C36" s="41"/>
      <c r="D36" s="45">
        <f>D33-D53</f>
        <v>104.42000000000002</v>
      </c>
      <c r="E36" s="4"/>
      <c r="F36" s="4"/>
      <c r="G36" s="82" t="s">
        <v>69</v>
      </c>
      <c r="H36" s="39">
        <f>H35/H34</f>
        <v>8.6392468451625852</v>
      </c>
      <c r="I36" s="81" t="s">
        <v>47</v>
      </c>
      <c r="J36" s="39"/>
      <c r="K36" s="30"/>
      <c r="L36" s="39"/>
      <c r="M36" s="30"/>
      <c r="N36" s="39"/>
      <c r="O36" s="30"/>
      <c r="P36" s="39"/>
      <c r="Q36" s="30"/>
      <c r="R36" s="39"/>
      <c r="S36" s="30"/>
      <c r="T36" s="39"/>
      <c r="U36" s="30"/>
      <c r="V36" s="39"/>
      <c r="W36" s="30"/>
      <c r="X36" s="39"/>
      <c r="Y36" s="30"/>
      <c r="Z36" s="39"/>
      <c r="AA36" s="30"/>
      <c r="AB36" s="39"/>
      <c r="AC36" s="30"/>
      <c r="AD36" s="39"/>
      <c r="AE36" s="30"/>
      <c r="AF36" s="40"/>
      <c r="AG36" s="4"/>
      <c r="AH36" s="4"/>
      <c r="AI36" s="4"/>
    </row>
    <row r="37" spans="1:35" ht="21" thickBot="1" x14ac:dyDescent="0.35">
      <c r="G37" s="82" t="s">
        <v>43</v>
      </c>
      <c r="H37" s="39">
        <f>D56</f>
        <v>14.016</v>
      </c>
      <c r="I37" s="4" t="s">
        <v>47</v>
      </c>
    </row>
    <row r="38" spans="1:35" s="2" customFormat="1" x14ac:dyDescent="0.3">
      <c r="A38" s="4"/>
      <c r="B38" s="36" t="s">
        <v>17</v>
      </c>
      <c r="C38" s="23"/>
      <c r="D38" s="15">
        <v>17.5</v>
      </c>
      <c r="E38" s="4"/>
      <c r="F38" s="4"/>
      <c r="G38" s="4"/>
      <c r="H38" s="39"/>
      <c r="I38" s="30"/>
      <c r="J38" s="39"/>
      <c r="K38" s="30"/>
      <c r="L38" s="39"/>
      <c r="M38" s="30"/>
      <c r="N38" s="39"/>
      <c r="O38" s="30"/>
      <c r="P38" s="39"/>
      <c r="Q38" s="30"/>
      <c r="R38" s="39"/>
      <c r="S38" s="30"/>
      <c r="T38" s="39"/>
      <c r="U38" s="30"/>
      <c r="V38" s="39"/>
      <c r="W38" s="30"/>
      <c r="X38" s="39"/>
      <c r="Y38" s="30"/>
      <c r="Z38" s="39"/>
      <c r="AA38" s="30"/>
      <c r="AB38" s="39"/>
      <c r="AC38" s="30"/>
      <c r="AD38" s="39"/>
      <c r="AE38" s="30"/>
      <c r="AF38" s="40"/>
      <c r="AG38" s="4"/>
      <c r="AH38" s="4"/>
      <c r="AI38" s="4"/>
    </row>
    <row r="39" spans="1:35" s="2" customFormat="1" ht="21" thickBot="1" x14ac:dyDescent="0.35">
      <c r="A39" s="4"/>
      <c r="B39" s="43" t="s">
        <v>7</v>
      </c>
      <c r="C39" s="46"/>
      <c r="D39" s="48">
        <f>D38*E2</f>
        <v>40.25</v>
      </c>
      <c r="E39" s="4"/>
      <c r="F39" s="4"/>
      <c r="G39" s="4"/>
      <c r="H39" s="39"/>
      <c r="I39" s="30"/>
      <c r="J39" s="39"/>
      <c r="K39" s="30"/>
      <c r="L39" s="39"/>
      <c r="M39" s="30"/>
      <c r="N39" s="39"/>
      <c r="O39" s="30"/>
      <c r="P39" s="39"/>
      <c r="Q39" s="30"/>
      <c r="R39" s="39"/>
      <c r="S39" s="30"/>
      <c r="T39" s="39"/>
      <c r="U39" s="30"/>
      <c r="V39" s="39"/>
      <c r="W39" s="30"/>
      <c r="X39" s="39"/>
      <c r="Y39" s="30"/>
      <c r="Z39" s="39"/>
      <c r="AA39" s="30"/>
      <c r="AB39" s="39"/>
      <c r="AC39" s="30"/>
      <c r="AD39" s="39"/>
      <c r="AE39" s="30"/>
      <c r="AF39" s="40"/>
      <c r="AG39" s="4"/>
      <c r="AH39" s="4"/>
      <c r="AI39" s="4"/>
    </row>
    <row r="40" spans="1:35" s="2" customFormat="1" x14ac:dyDescent="0.3">
      <c r="A40" s="4"/>
      <c r="B40" s="49" t="s">
        <v>16</v>
      </c>
      <c r="C40" s="50"/>
      <c r="D40" s="51">
        <f>D27-D39</f>
        <v>24.173403508771926</v>
      </c>
      <c r="E40" s="4"/>
      <c r="F40" s="4"/>
      <c r="G40" s="4"/>
      <c r="H40" s="39"/>
      <c r="I40" s="30"/>
      <c r="J40" s="39"/>
      <c r="K40" s="30"/>
      <c r="L40" s="39"/>
      <c r="M40" s="30"/>
      <c r="N40" s="39"/>
      <c r="O40" s="30"/>
      <c r="P40" s="39"/>
      <c r="Q40" s="30"/>
      <c r="R40" s="39"/>
      <c r="S40" s="30"/>
      <c r="T40" s="39"/>
      <c r="U40" s="30"/>
      <c r="V40" s="39"/>
      <c r="W40" s="30"/>
      <c r="X40" s="39"/>
      <c r="Y40" s="30"/>
      <c r="Z40" s="39"/>
      <c r="AA40" s="30"/>
      <c r="AB40" s="39"/>
      <c r="AC40" s="30"/>
      <c r="AD40" s="39"/>
      <c r="AE40" s="30"/>
      <c r="AF40" s="40"/>
      <c r="AG40" s="4"/>
      <c r="AH40" s="4"/>
      <c r="AI40" s="4"/>
    </row>
    <row r="41" spans="1:35" s="2" customFormat="1" ht="21" thickBot="1" x14ac:dyDescent="0.35">
      <c r="A41" s="4"/>
      <c r="B41" s="13" t="s">
        <v>18</v>
      </c>
      <c r="C41" s="52"/>
      <c r="D41" s="53">
        <f>D40/2</f>
        <v>12.086701754385963</v>
      </c>
      <c r="E41" s="4"/>
      <c r="F41" s="4"/>
      <c r="G41" s="4" t="s">
        <v>26</v>
      </c>
      <c r="H41" s="39"/>
      <c r="I41" s="30"/>
      <c r="J41" s="39"/>
      <c r="K41" s="30"/>
      <c r="L41" s="39"/>
      <c r="M41" s="30"/>
      <c r="N41" s="39"/>
      <c r="O41" s="30"/>
      <c r="P41" s="39"/>
      <c r="Q41" s="30"/>
      <c r="R41" s="39"/>
      <c r="S41" s="30"/>
      <c r="T41" s="39"/>
      <c r="U41" s="30"/>
      <c r="V41" s="39"/>
      <c r="W41" s="30"/>
      <c r="X41" s="39"/>
      <c r="Y41" s="30"/>
      <c r="Z41" s="39"/>
      <c r="AA41" s="30"/>
      <c r="AB41" s="39"/>
      <c r="AC41" s="30"/>
      <c r="AD41" s="39"/>
      <c r="AE41" s="30"/>
      <c r="AF41" s="40"/>
      <c r="AG41" s="4"/>
      <c r="AH41" s="4"/>
      <c r="AI41" s="4"/>
    </row>
    <row r="42" spans="1:35" s="2" customFormat="1" ht="21" thickBot="1" x14ac:dyDescent="0.35">
      <c r="A42" s="4"/>
      <c r="B42" s="54" t="s">
        <v>20</v>
      </c>
      <c r="C42" s="52"/>
      <c r="D42" s="55">
        <f>D36/D41</f>
        <v>8.6392468451625852</v>
      </c>
      <c r="E42" s="4"/>
      <c r="F42" s="4"/>
      <c r="G42" s="4" t="s">
        <v>71</v>
      </c>
      <c r="H42" s="39">
        <f>H11</f>
        <v>92</v>
      </c>
      <c r="I42" s="81" t="s">
        <v>72</v>
      </c>
      <c r="J42" s="39"/>
      <c r="K42" s="30"/>
      <c r="L42" s="39"/>
      <c r="M42" s="30"/>
      <c r="N42" s="39"/>
      <c r="O42" s="30"/>
      <c r="P42" s="39"/>
      <c r="Q42" s="30"/>
      <c r="R42" s="39"/>
      <c r="S42" s="30"/>
      <c r="T42" s="39"/>
      <c r="U42" s="30"/>
      <c r="V42" s="39"/>
      <c r="W42" s="30"/>
      <c r="X42" s="39"/>
      <c r="Y42" s="30"/>
      <c r="Z42" s="39"/>
      <c r="AA42" s="30"/>
      <c r="AB42" s="39"/>
      <c r="AC42" s="30"/>
      <c r="AD42" s="39"/>
      <c r="AE42" s="30"/>
      <c r="AF42" s="40"/>
      <c r="AG42" s="4"/>
      <c r="AH42" s="4"/>
      <c r="AI42" s="4"/>
    </row>
    <row r="43" spans="1:35" ht="21" thickBot="1" x14ac:dyDescent="0.35">
      <c r="G43" s="4" t="s">
        <v>61</v>
      </c>
      <c r="H43" s="39">
        <f>D56</f>
        <v>14.016</v>
      </c>
      <c r="I43" s="4" t="s">
        <v>47</v>
      </c>
    </row>
    <row r="44" spans="1:35" x14ac:dyDescent="0.3">
      <c r="B44" s="11" t="s">
        <v>35</v>
      </c>
      <c r="C44" s="23"/>
      <c r="D44" s="14">
        <f>D29*0.4</f>
        <v>16.400000000000002</v>
      </c>
      <c r="E44" s="4"/>
      <c r="F44" s="4"/>
      <c r="G44" s="4" t="s">
        <v>46</v>
      </c>
      <c r="H44" s="38">
        <f>D48</f>
        <v>45.472000000000008</v>
      </c>
      <c r="I44" s="4" t="s">
        <v>47</v>
      </c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</row>
    <row r="45" spans="1:35" s="3" customFormat="1" ht="21" thickBot="1" x14ac:dyDescent="0.35">
      <c r="A45" s="4"/>
      <c r="B45" s="17" t="s">
        <v>11</v>
      </c>
      <c r="C45" s="24"/>
      <c r="D45" s="69">
        <f>D44*E3</f>
        <v>52.480000000000011</v>
      </c>
      <c r="E45" s="4"/>
      <c r="F45" s="4"/>
      <c r="G45" s="4" t="s">
        <v>73</v>
      </c>
      <c r="H45" s="38">
        <f>H15</f>
        <v>262.52280701754387</v>
      </c>
      <c r="I45" s="4" t="s">
        <v>27</v>
      </c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4"/>
      <c r="AH45" s="4"/>
      <c r="AI45" s="4"/>
    </row>
    <row r="46" spans="1:35" s="3" customFormat="1" ht="21" thickBot="1" x14ac:dyDescent="0.35">
      <c r="A46" s="4"/>
      <c r="B46" s="29"/>
      <c r="C46" s="19"/>
      <c r="D46" s="22"/>
      <c r="E46" s="4"/>
      <c r="F46" s="4"/>
      <c r="G46" s="4" t="s">
        <v>31</v>
      </c>
      <c r="H46" s="38">
        <f>H45-H42</f>
        <v>170.52280701754387</v>
      </c>
      <c r="I46" s="4" t="s">
        <v>27</v>
      </c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4"/>
      <c r="AH46" s="4"/>
      <c r="AI46" s="4"/>
    </row>
    <row r="47" spans="1:35" x14ac:dyDescent="0.3">
      <c r="B47" s="57" t="s">
        <v>29</v>
      </c>
      <c r="C47" s="58"/>
      <c r="D47" s="14">
        <f>D44-(D55/2)</f>
        <v>14.210000000000003</v>
      </c>
      <c r="G47" s="4" t="s">
        <v>74</v>
      </c>
      <c r="H47" s="38">
        <f>H46/8</f>
        <v>21.315350877192984</v>
      </c>
      <c r="I47" s="4" t="s">
        <v>67</v>
      </c>
    </row>
    <row r="48" spans="1:35" ht="21" thickBot="1" x14ac:dyDescent="0.35">
      <c r="B48" s="63" t="s">
        <v>19</v>
      </c>
      <c r="C48" s="60"/>
      <c r="D48" s="69">
        <f>D47*E3</f>
        <v>45.472000000000008</v>
      </c>
      <c r="G48" s="4" t="s">
        <v>75</v>
      </c>
      <c r="H48" s="38">
        <f>H44/H47</f>
        <v>2.1332982160126752</v>
      </c>
      <c r="I48" s="4" t="s">
        <v>47</v>
      </c>
    </row>
    <row r="49" spans="1:35" ht="21" thickBot="1" x14ac:dyDescent="0.35">
      <c r="B49" s="29"/>
      <c r="C49" s="61"/>
      <c r="D49" s="22"/>
    </row>
    <row r="50" spans="1:35" x14ac:dyDescent="0.3">
      <c r="B50" s="57" t="s">
        <v>36</v>
      </c>
      <c r="C50" s="58"/>
      <c r="D50" s="14">
        <f>D29*0.6</f>
        <v>24.599999999999998</v>
      </c>
    </row>
    <row r="51" spans="1:35" ht="21" thickBot="1" x14ac:dyDescent="0.35">
      <c r="B51" s="63" t="s">
        <v>19</v>
      </c>
      <c r="C51" s="60"/>
      <c r="D51" s="69">
        <f>D50*E3</f>
        <v>78.72</v>
      </c>
    </row>
    <row r="52" spans="1:35" ht="21" thickBot="1" x14ac:dyDescent="0.35">
      <c r="B52" s="34"/>
      <c r="C52" s="19"/>
      <c r="D52" s="20"/>
      <c r="E52" s="4"/>
      <c r="F52" s="4"/>
    </row>
    <row r="53" spans="1:35" x14ac:dyDescent="0.3">
      <c r="B53" s="36" t="s">
        <v>6</v>
      </c>
      <c r="C53" s="25"/>
      <c r="D53" s="12">
        <v>4.38</v>
      </c>
      <c r="E53" s="4"/>
      <c r="F53" s="4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</row>
    <row r="54" spans="1:35" s="3" customFormat="1" ht="21" thickBot="1" x14ac:dyDescent="0.35">
      <c r="A54" s="4"/>
      <c r="B54" s="17" t="s">
        <v>11</v>
      </c>
      <c r="C54" s="26"/>
      <c r="D54" s="69">
        <f>D53*E3</f>
        <v>14.016</v>
      </c>
      <c r="E54" s="4"/>
      <c r="F54" s="4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4"/>
      <c r="AH54" s="4"/>
      <c r="AI54" s="4"/>
    </row>
    <row r="55" spans="1:35" s="3" customFormat="1" x14ac:dyDescent="0.3">
      <c r="A55" s="4"/>
      <c r="B55" s="36" t="s">
        <v>22</v>
      </c>
      <c r="C55" s="79"/>
      <c r="D55" s="12">
        <v>4.38</v>
      </c>
      <c r="E55" s="4"/>
      <c r="F55" s="4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4"/>
      <c r="AH55" s="4"/>
      <c r="AI55" s="4"/>
    </row>
    <row r="56" spans="1:35" s="3" customFormat="1" ht="21" thickBot="1" x14ac:dyDescent="0.35">
      <c r="A56" s="4"/>
      <c r="B56" s="17" t="s">
        <v>14</v>
      </c>
      <c r="C56" s="80"/>
      <c r="D56" s="69">
        <f>D55*E3</f>
        <v>14.016</v>
      </c>
      <c r="E56" s="4"/>
      <c r="F56" s="4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4"/>
      <c r="AH56" s="4"/>
      <c r="AI56" s="4"/>
    </row>
    <row r="57" spans="1:35" s="4" customFormat="1" ht="21" thickBot="1" x14ac:dyDescent="0.35">
      <c r="B57" s="29"/>
      <c r="C57" s="19"/>
      <c r="D57" s="20"/>
    </row>
    <row r="58" spans="1:35" x14ac:dyDescent="0.3">
      <c r="B58" s="36" t="s">
        <v>23</v>
      </c>
      <c r="C58" s="7"/>
      <c r="D58" s="12">
        <v>40</v>
      </c>
      <c r="E58" s="4"/>
      <c r="F58" s="4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</row>
    <row r="59" spans="1:35" s="2" customFormat="1" ht="21" thickBot="1" x14ac:dyDescent="0.35">
      <c r="A59" s="4"/>
      <c r="B59" s="13" t="s">
        <v>7</v>
      </c>
      <c r="C59" s="27"/>
      <c r="D59" s="10">
        <f>D58*E2</f>
        <v>92</v>
      </c>
      <c r="E59" s="4"/>
      <c r="F59" s="4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4"/>
      <c r="AI59" s="4"/>
    </row>
    <row r="60" spans="1:35" s="4" customFormat="1" ht="21" thickBot="1" x14ac:dyDescent="0.35"/>
    <row r="61" spans="1:35" ht="21" thickBot="1" x14ac:dyDescent="0.35">
      <c r="B61" s="73" t="s">
        <v>26</v>
      </c>
      <c r="C61" s="74"/>
      <c r="D61" s="75"/>
    </row>
    <row r="62" spans="1:35" x14ac:dyDescent="0.3">
      <c r="B62" s="64" t="s">
        <v>31</v>
      </c>
      <c r="C62" s="58"/>
      <c r="D62" s="67">
        <f>D24-D59</f>
        <v>170.52280701754387</v>
      </c>
    </row>
    <row r="63" spans="1:35" x14ac:dyDescent="0.3">
      <c r="B63" s="65" t="s">
        <v>33</v>
      </c>
      <c r="C63" s="56"/>
      <c r="D63" s="68">
        <f>D62/8</f>
        <v>21.315350877192984</v>
      </c>
    </row>
    <row r="64" spans="1:35" x14ac:dyDescent="0.3">
      <c r="B64" s="66" t="s">
        <v>30</v>
      </c>
      <c r="C64" s="56"/>
      <c r="D64" s="84">
        <f>D48</f>
        <v>45.472000000000008</v>
      </c>
    </row>
    <row r="65" spans="2:4" ht="21" thickBot="1" x14ac:dyDescent="0.35">
      <c r="B65" s="63" t="s">
        <v>32</v>
      </c>
      <c r="C65" s="60"/>
      <c r="D65" s="69">
        <f>D64/D63</f>
        <v>2.1332982160126752</v>
      </c>
    </row>
  </sheetData>
  <mergeCells count="14">
    <mergeCell ref="C8:D9"/>
    <mergeCell ref="G8:H9"/>
    <mergeCell ref="AE8:AF9"/>
    <mergeCell ref="AC8:AD9"/>
    <mergeCell ref="AA8:AB9"/>
    <mergeCell ref="Y8:Z9"/>
    <mergeCell ref="W8:X9"/>
    <mergeCell ref="U8:V9"/>
    <mergeCell ref="S8:T9"/>
    <mergeCell ref="Q8:R9"/>
    <mergeCell ref="O8:P9"/>
    <mergeCell ref="M8:N9"/>
    <mergeCell ref="K8:L9"/>
    <mergeCell ref="I8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Jakobsen</dc:creator>
  <cp:lastModifiedBy>Helle Jakobsen</cp:lastModifiedBy>
  <dcterms:created xsi:type="dcterms:W3CDTF">2026-07-31T14:25:07Z</dcterms:created>
  <dcterms:modified xsi:type="dcterms:W3CDTF">2026-08-02T18:19:35Z</dcterms:modified>
</cp:coreProperties>
</file>